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DMA\Webinaires\gérer un emploi avril 2022\doc en lien avec PP\"/>
    </mc:Choice>
  </mc:AlternateContent>
  <xr:revisionPtr revIDLastSave="0" documentId="13_ncr:1_{9AAF48FF-A7D9-45F4-99B6-6F3BA217CEF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1 - dimanche inclus" sheetId="3" r:id="rId1"/>
    <sheet name="V2 - dimanche excl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H25" i="2" s="1"/>
  <c r="I25" i="2" s="1"/>
  <c r="F25" i="2"/>
  <c r="F24" i="2"/>
  <c r="F23" i="2"/>
  <c r="F22" i="2"/>
  <c r="F21" i="2"/>
  <c r="F20" i="2"/>
  <c r="F19" i="2"/>
  <c r="F23" i="3"/>
  <c r="F22" i="3"/>
  <c r="F21" i="3"/>
  <c r="F20" i="3"/>
  <c r="F19" i="3"/>
  <c r="F18" i="3"/>
  <c r="F17" i="3"/>
  <c r="G17" i="3" s="1"/>
  <c r="F16" i="3"/>
  <c r="G10" i="3" s="1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3" i="2"/>
  <c r="G33" i="2" s="1"/>
  <c r="H33" i="2" s="1"/>
  <c r="I33" i="2" s="1"/>
  <c r="F32" i="2"/>
  <c r="F31" i="2"/>
  <c r="F30" i="2"/>
  <c r="F29" i="2"/>
  <c r="F28" i="2"/>
  <c r="F27" i="2"/>
  <c r="F17" i="2"/>
  <c r="G17" i="2" s="1"/>
  <c r="H17" i="2" s="1"/>
  <c r="I17" i="2" s="1"/>
  <c r="F16" i="2"/>
  <c r="F15" i="2"/>
  <c r="F14" i="2"/>
  <c r="F13" i="2"/>
  <c r="F12" i="2"/>
  <c r="F11" i="2"/>
  <c r="F9" i="2"/>
  <c r="G9" i="2" s="1"/>
  <c r="H9" i="2" s="1"/>
  <c r="I9" i="2" s="1"/>
  <c r="F8" i="2"/>
  <c r="F7" i="2"/>
  <c r="F6" i="2"/>
  <c r="F5" i="2"/>
  <c r="F4" i="2"/>
  <c r="F3" i="2"/>
  <c r="G19" i="2" l="1"/>
  <c r="H19" i="2" s="1"/>
  <c r="G3" i="2"/>
  <c r="J3" i="2" s="1"/>
  <c r="J10" i="2" s="1"/>
  <c r="G3" i="3"/>
  <c r="H3" i="3" s="1"/>
  <c r="I3" i="3" s="1"/>
  <c r="G11" i="2"/>
  <c r="H17" i="3"/>
  <c r="I17" i="3" s="1"/>
  <c r="J17" i="3"/>
  <c r="H10" i="3"/>
  <c r="I10" i="3" s="1"/>
  <c r="J10" i="3"/>
  <c r="G27" i="2"/>
  <c r="G34" i="2" s="1"/>
  <c r="J19" i="2" l="1"/>
  <c r="J26" i="2" s="1"/>
  <c r="G26" i="2"/>
  <c r="H26" i="2"/>
  <c r="I19" i="2"/>
  <c r="I26" i="2" s="1"/>
  <c r="H11" i="2"/>
  <c r="G18" i="2"/>
  <c r="H3" i="2"/>
  <c r="G10" i="2"/>
  <c r="J27" i="2"/>
  <c r="J34" i="2" s="1"/>
  <c r="H27" i="2"/>
  <c r="J3" i="3"/>
  <c r="J24" i="3" s="1"/>
  <c r="K3" i="3"/>
  <c r="K10" i="3" s="1"/>
  <c r="K17" i="3" s="1"/>
  <c r="J11" i="2"/>
  <c r="J18" i="2" s="1"/>
  <c r="I24" i="3"/>
  <c r="J35" i="2" l="1"/>
  <c r="I27" i="2"/>
  <c r="I34" i="2" s="1"/>
  <c r="I35" i="2" s="1"/>
  <c r="K35" i="2" s="1"/>
  <c r="H34" i="2"/>
  <c r="I11" i="2"/>
  <c r="I18" i="2" s="1"/>
  <c r="H18" i="2"/>
  <c r="I3" i="2"/>
  <c r="H10" i="2"/>
  <c r="K24" i="3"/>
  <c r="I10" i="2" l="1"/>
  <c r="K10" i="2" l="1"/>
  <c r="K18" i="2" s="1"/>
  <c r="K26" i="2" s="1"/>
  <c r="K34" i="2" s="1"/>
</calcChain>
</file>

<file path=xl/sharedStrings.xml><?xml version="1.0" encoding="utf-8"?>
<sst xmlns="http://schemas.openxmlformats.org/spreadsheetml/2006/main" count="28" uniqueCount="13">
  <si>
    <t xml:space="preserve">Dates </t>
  </si>
  <si>
    <t>M début</t>
  </si>
  <si>
    <t>M fin</t>
  </si>
  <si>
    <t xml:space="preserve">A-M début </t>
  </si>
  <si>
    <t>A-M fin</t>
  </si>
  <si>
    <t xml:space="preserve">Total </t>
  </si>
  <si>
    <t>Total sem</t>
  </si>
  <si>
    <t>Heures supp</t>
  </si>
  <si>
    <t>Heures majorées /sem</t>
  </si>
  <si>
    <t xml:space="preserve">Heures prises </t>
  </si>
  <si>
    <t>Heures restantes en heures</t>
  </si>
  <si>
    <t>Notes</t>
  </si>
  <si>
    <t xml:space="preserve">total semaine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</si>
</sst>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C]d\-mmm\-yyyy;@"/>
    <numFmt numFmtId="165" formatCode="h:mm;@"/>
    <numFmt numFmtId="166" formatCode="[h]:mm:ss;@"/>
    <numFmt numFmtId="167" formatCode="[h]:mm;@"/>
    <numFmt numFmtId="168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9665-4449-4485-9AF9-A9C1A7F01E0F}">
  <dimension ref="A1:O24"/>
  <sheetViews>
    <sheetView workbookViewId="0">
      <selection activeCell="I3" sqref="I3:I9"/>
    </sheetView>
  </sheetViews>
  <sheetFormatPr baseColWidth="10" defaultColWidth="11.44140625" defaultRowHeight="14.4" x14ac:dyDescent="0.3"/>
  <cols>
    <col min="1" max="1" width="12.109375" style="13" customWidth="1"/>
    <col min="2" max="2" width="7.33203125" style="13" customWidth="1"/>
    <col min="3" max="3" width="7.88671875" style="13" customWidth="1"/>
    <col min="4" max="4" width="7" style="13" customWidth="1"/>
    <col min="5" max="5" width="8.109375" style="13" bestFit="1" customWidth="1"/>
    <col min="6" max="6" width="7.88671875" style="13" customWidth="1"/>
    <col min="7" max="16384" width="11.44140625" style="13"/>
  </cols>
  <sheetData>
    <row r="1" spans="1:15" ht="23.4" x14ac:dyDescent="0.45">
      <c r="A1" s="1"/>
      <c r="B1" s="2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ht="41.4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7" t="s">
        <v>8</v>
      </c>
      <c r="J2" s="5" t="s">
        <v>9</v>
      </c>
      <c r="K2" s="5" t="s">
        <v>10</v>
      </c>
      <c r="L2" s="5" t="s">
        <v>11</v>
      </c>
      <c r="N2" s="23">
        <v>1.4583333333333333</v>
      </c>
    </row>
    <row r="3" spans="1:15" x14ac:dyDescent="0.3">
      <c r="A3" s="8">
        <v>44634</v>
      </c>
      <c r="B3" s="9"/>
      <c r="C3" s="15"/>
      <c r="D3" s="15"/>
      <c r="E3" s="15"/>
      <c r="F3" s="11">
        <f>E3-D3+C3-B3</f>
        <v>0</v>
      </c>
      <c r="G3" s="46">
        <f>SUM(F3:F9)</f>
        <v>2.5</v>
      </c>
      <c r="H3" s="42">
        <f>IF(G3&gt;$N$2,G3-$N$2,0)</f>
        <v>1.0416666666666667</v>
      </c>
      <c r="I3" s="42">
        <f>IF(H3&lt;$N$3,H3*1.25,IF(H3&gt;=$N$3,$N$3*1.25+(H3-$N$3)*1.5,0))</f>
        <v>1.479166666666667</v>
      </c>
      <c r="J3" s="42">
        <f>IF(G3&lt;$N$2,$N$2-G3,0)</f>
        <v>0</v>
      </c>
      <c r="K3" s="42">
        <f>I3-J3</f>
        <v>1.479166666666667</v>
      </c>
      <c r="L3" s="14"/>
      <c r="N3" s="23">
        <v>0.33333333333333331</v>
      </c>
    </row>
    <row r="4" spans="1:15" x14ac:dyDescent="0.3">
      <c r="A4" s="8">
        <v>44635</v>
      </c>
      <c r="B4" s="11">
        <v>0.375</v>
      </c>
      <c r="C4" s="16">
        <v>0.52083333333333337</v>
      </c>
      <c r="D4" s="16">
        <v>0.5625</v>
      </c>
      <c r="E4" s="16">
        <v>0.83333333333333337</v>
      </c>
      <c r="F4" s="11">
        <f t="shared" ref="F4:F23" si="0">E4-D4+C4-B4</f>
        <v>0.41666666666666674</v>
      </c>
      <c r="G4" s="47"/>
      <c r="H4" s="43"/>
      <c r="I4" s="43"/>
      <c r="J4" s="43"/>
      <c r="K4" s="43"/>
      <c r="L4" s="14"/>
    </row>
    <row r="5" spans="1:15" x14ac:dyDescent="0.3">
      <c r="A5" s="8">
        <v>44636</v>
      </c>
      <c r="B5" s="10">
        <v>0.41666666666666669</v>
      </c>
      <c r="C5" s="17">
        <v>0.52083333333333337</v>
      </c>
      <c r="D5" s="17">
        <v>0.5625</v>
      </c>
      <c r="E5" s="17">
        <v>0.875</v>
      </c>
      <c r="F5" s="11">
        <f t="shared" si="0"/>
        <v>0.41666666666666669</v>
      </c>
      <c r="G5" s="47"/>
      <c r="H5" s="43"/>
      <c r="I5" s="43"/>
      <c r="J5" s="43"/>
      <c r="K5" s="43"/>
      <c r="L5" s="14"/>
      <c r="M5" s="26"/>
    </row>
    <row r="6" spans="1:15" x14ac:dyDescent="0.3">
      <c r="A6" s="8">
        <v>44637</v>
      </c>
      <c r="B6" s="11"/>
      <c r="C6" s="16"/>
      <c r="D6" s="16">
        <v>0.70833333333333337</v>
      </c>
      <c r="E6" s="16">
        <v>0.875</v>
      </c>
      <c r="F6" s="11">
        <f>E6-D6+C6-B6</f>
        <v>0.16666666666666663</v>
      </c>
      <c r="G6" s="47"/>
      <c r="H6" s="43"/>
      <c r="I6" s="43"/>
      <c r="J6" s="43"/>
      <c r="K6" s="43"/>
      <c r="L6" s="14"/>
    </row>
    <row r="7" spans="1:15" x14ac:dyDescent="0.3">
      <c r="A7" s="8">
        <v>44638</v>
      </c>
      <c r="B7" s="12"/>
      <c r="C7" s="18"/>
      <c r="D7" s="18">
        <v>0.70833333333333337</v>
      </c>
      <c r="E7" s="18">
        <v>0.875</v>
      </c>
      <c r="F7" s="11">
        <f>E7-D7+C7-B7</f>
        <v>0.16666666666666663</v>
      </c>
      <c r="G7" s="47"/>
      <c r="H7" s="43"/>
      <c r="I7" s="43"/>
      <c r="J7" s="43"/>
      <c r="K7" s="43"/>
      <c r="L7" s="14"/>
    </row>
    <row r="8" spans="1:15" x14ac:dyDescent="0.3">
      <c r="A8" s="19">
        <v>44639</v>
      </c>
      <c r="B8" s="20">
        <v>0.375</v>
      </c>
      <c r="C8" s="21"/>
      <c r="D8" s="21"/>
      <c r="E8" s="22">
        <v>1</v>
      </c>
      <c r="F8" s="11">
        <f t="shared" si="0"/>
        <v>0.625</v>
      </c>
      <c r="G8" s="47"/>
      <c r="H8" s="43"/>
      <c r="I8" s="43"/>
      <c r="J8" s="43"/>
      <c r="K8" s="43"/>
      <c r="L8" s="14"/>
    </row>
    <row r="9" spans="1:15" x14ac:dyDescent="0.3">
      <c r="A9" s="19">
        <v>44640</v>
      </c>
      <c r="B9" s="20">
        <v>0</v>
      </c>
      <c r="C9" s="21"/>
      <c r="D9" s="21"/>
      <c r="E9" s="22">
        <v>0.70833333333333337</v>
      </c>
      <c r="F9" s="20">
        <f t="shared" si="0"/>
        <v>0.70833333333333337</v>
      </c>
      <c r="G9" s="48"/>
      <c r="H9" s="44"/>
      <c r="I9" s="44"/>
      <c r="J9" s="44"/>
      <c r="K9" s="44"/>
      <c r="L9" s="21"/>
    </row>
    <row r="10" spans="1:15" x14ac:dyDescent="0.3">
      <c r="A10" s="8">
        <v>44641</v>
      </c>
      <c r="B10" s="17"/>
      <c r="C10" s="17"/>
      <c r="D10" s="17"/>
      <c r="E10" s="17"/>
      <c r="F10" s="11">
        <f t="shared" si="0"/>
        <v>0</v>
      </c>
      <c r="G10" s="46">
        <f t="shared" ref="G10" si="1">SUM(F10:F16)</f>
        <v>1.6249999999999996</v>
      </c>
      <c r="H10" s="42">
        <f>IF(G10&gt;$N$2,G10-$N$2,0)</f>
        <v>0.1666666666666663</v>
      </c>
      <c r="I10" s="42">
        <f>IF(H10&lt;$N$3,H10*1.25,IF(H10&gt;=$N$3,$N$3*1.25+(H10-$N$3)*1.5,0))</f>
        <v>0.20833333333333287</v>
      </c>
      <c r="J10" s="42">
        <f>IF(G10&lt;$N$2,$N$2-G10,0)</f>
        <v>0</v>
      </c>
      <c r="K10" s="42">
        <f>K3+I10-J10</f>
        <v>1.6874999999999998</v>
      </c>
      <c r="L10" s="14"/>
    </row>
    <row r="11" spans="1:15" x14ac:dyDescent="0.3">
      <c r="A11" s="8">
        <v>44642</v>
      </c>
      <c r="B11" s="16">
        <v>0.375</v>
      </c>
      <c r="C11" s="16">
        <v>0.52083333333333337</v>
      </c>
      <c r="D11" s="16">
        <v>0.5625</v>
      </c>
      <c r="E11" s="16">
        <v>0.83333333333333337</v>
      </c>
      <c r="F11" s="11">
        <f t="shared" si="0"/>
        <v>0.41666666666666674</v>
      </c>
      <c r="G11" s="47"/>
      <c r="H11" s="43"/>
      <c r="I11" s="43"/>
      <c r="J11" s="43"/>
      <c r="K11" s="43"/>
      <c r="L11" s="14"/>
    </row>
    <row r="12" spans="1:15" x14ac:dyDescent="0.3">
      <c r="A12" s="8">
        <v>44643</v>
      </c>
      <c r="B12" s="16">
        <v>0.41666666666666669</v>
      </c>
      <c r="C12" s="16">
        <v>0.52083333333333337</v>
      </c>
      <c r="D12" s="16">
        <v>0.5625</v>
      </c>
      <c r="E12" s="16">
        <v>0.875</v>
      </c>
      <c r="F12" s="11">
        <f t="shared" si="0"/>
        <v>0.41666666666666669</v>
      </c>
      <c r="G12" s="47"/>
      <c r="H12" s="43"/>
      <c r="I12" s="43"/>
      <c r="J12" s="43"/>
      <c r="K12" s="43"/>
      <c r="L12" s="14"/>
    </row>
    <row r="13" spans="1:15" x14ac:dyDescent="0.3">
      <c r="A13" s="8">
        <v>44644</v>
      </c>
      <c r="B13" s="16"/>
      <c r="C13" s="16"/>
      <c r="D13" s="16">
        <v>0.70833333333333337</v>
      </c>
      <c r="E13" s="16">
        <v>0.875</v>
      </c>
      <c r="F13" s="11">
        <f t="shared" si="0"/>
        <v>0.16666666666666663</v>
      </c>
      <c r="G13" s="47"/>
      <c r="H13" s="43"/>
      <c r="I13" s="43"/>
      <c r="J13" s="43"/>
      <c r="K13" s="43"/>
      <c r="L13" s="14"/>
    </row>
    <row r="14" spans="1:15" x14ac:dyDescent="0.3">
      <c r="A14" s="8">
        <v>44645</v>
      </c>
      <c r="B14" s="16"/>
      <c r="C14" s="16"/>
      <c r="D14" s="16">
        <v>0.70833333333333337</v>
      </c>
      <c r="E14" s="16">
        <v>0.875</v>
      </c>
      <c r="F14" s="11">
        <f t="shared" si="0"/>
        <v>0.16666666666666663</v>
      </c>
      <c r="G14" s="47"/>
      <c r="H14" s="43"/>
      <c r="I14" s="43"/>
      <c r="J14" s="43"/>
      <c r="K14" s="43"/>
      <c r="L14" s="14"/>
    </row>
    <row r="15" spans="1:15" x14ac:dyDescent="0.3">
      <c r="A15" s="19">
        <v>44646</v>
      </c>
      <c r="B15" s="22">
        <v>0.375</v>
      </c>
      <c r="C15" s="22">
        <v>0.54166666666666663</v>
      </c>
      <c r="D15" s="22">
        <v>0.58333333333333337</v>
      </c>
      <c r="E15" s="22">
        <v>0.70833333333333337</v>
      </c>
      <c r="F15" s="11">
        <f t="shared" si="0"/>
        <v>0.29166666666666663</v>
      </c>
      <c r="G15" s="47"/>
      <c r="H15" s="43"/>
      <c r="I15" s="43"/>
      <c r="J15" s="43"/>
      <c r="K15" s="43"/>
      <c r="L15" s="14"/>
    </row>
    <row r="16" spans="1:15" x14ac:dyDescent="0.3">
      <c r="A16" s="19">
        <v>44647</v>
      </c>
      <c r="B16" s="22">
        <v>0.375</v>
      </c>
      <c r="C16" s="22">
        <v>0.54166666666666663</v>
      </c>
      <c r="D16" s="21"/>
      <c r="E16" s="21"/>
      <c r="F16" s="20">
        <f t="shared" si="0"/>
        <v>0.16666666666666663</v>
      </c>
      <c r="G16" s="48"/>
      <c r="H16" s="44"/>
      <c r="I16" s="44"/>
      <c r="J16" s="44"/>
      <c r="K16" s="44"/>
      <c r="L16" s="21"/>
      <c r="O16" s="27"/>
    </row>
    <row r="17" spans="1:14" x14ac:dyDescent="0.3">
      <c r="A17" s="8">
        <v>44648</v>
      </c>
      <c r="B17" s="16"/>
      <c r="C17" s="16"/>
      <c r="D17" s="16"/>
      <c r="E17" s="16"/>
      <c r="F17" s="11">
        <f t="shared" si="0"/>
        <v>0</v>
      </c>
      <c r="G17" s="46">
        <f t="shared" ref="G17" si="2">SUM(F17:F23)</f>
        <v>1.3333333333333333</v>
      </c>
      <c r="H17" s="42">
        <f>IF(G17&gt;$N$2,G17-$N$2,0)</f>
        <v>0</v>
      </c>
      <c r="I17" s="42">
        <f>IF(H17&lt;$N$3,H17*1.25,IF(H17&gt;=$N$3,$N$3*1.25+(H17-$N$3)*1.5,0))</f>
        <v>0</v>
      </c>
      <c r="J17" s="42">
        <f>IF(G17&lt;$N$2,$N$2-G17,0)</f>
        <v>0.125</v>
      </c>
      <c r="K17" s="42">
        <f>K10+I17-J17</f>
        <v>1.5624999999999998</v>
      </c>
      <c r="L17" s="14"/>
    </row>
    <row r="18" spans="1:14" x14ac:dyDescent="0.3">
      <c r="A18" s="8">
        <v>44649</v>
      </c>
      <c r="B18" s="16">
        <v>0.375</v>
      </c>
      <c r="C18" s="16">
        <v>0.52083333333333337</v>
      </c>
      <c r="D18" s="16">
        <v>0.5625</v>
      </c>
      <c r="E18" s="16">
        <v>0.83333333333333337</v>
      </c>
      <c r="F18" s="11">
        <f t="shared" si="0"/>
        <v>0.41666666666666674</v>
      </c>
      <c r="G18" s="47"/>
      <c r="H18" s="43"/>
      <c r="I18" s="43"/>
      <c r="J18" s="43"/>
      <c r="K18" s="43"/>
      <c r="L18" s="14"/>
    </row>
    <row r="19" spans="1:14" x14ac:dyDescent="0.3">
      <c r="A19" s="8">
        <v>44650</v>
      </c>
      <c r="B19" s="16">
        <v>0.41666666666666669</v>
      </c>
      <c r="C19" s="16">
        <v>0.52083333333333337</v>
      </c>
      <c r="D19" s="16">
        <v>0.5625</v>
      </c>
      <c r="E19" s="16">
        <v>0.875</v>
      </c>
      <c r="F19" s="11">
        <f t="shared" si="0"/>
        <v>0.41666666666666669</v>
      </c>
      <c r="G19" s="47"/>
      <c r="H19" s="43"/>
      <c r="I19" s="43"/>
      <c r="J19" s="43"/>
      <c r="K19" s="43"/>
      <c r="L19" s="14"/>
    </row>
    <row r="20" spans="1:14" x14ac:dyDescent="0.3">
      <c r="A20" s="8">
        <v>44651</v>
      </c>
      <c r="B20" s="16">
        <v>0.375</v>
      </c>
      <c r="C20" s="16">
        <v>0.45833333333333331</v>
      </c>
      <c r="D20" s="16">
        <v>0.70833333333333337</v>
      </c>
      <c r="E20" s="16">
        <v>0.875</v>
      </c>
      <c r="F20" s="11">
        <f t="shared" si="0"/>
        <v>0.25</v>
      </c>
      <c r="G20" s="47"/>
      <c r="H20" s="43"/>
      <c r="I20" s="43"/>
      <c r="J20" s="43"/>
      <c r="K20" s="43"/>
      <c r="L20" s="14"/>
      <c r="N20" s="24"/>
    </row>
    <row r="21" spans="1:14" x14ac:dyDescent="0.3">
      <c r="A21" s="8">
        <v>44652</v>
      </c>
      <c r="B21" s="16"/>
      <c r="C21" s="16"/>
      <c r="D21" s="16">
        <v>0.70833333333333337</v>
      </c>
      <c r="E21" s="16">
        <v>0.875</v>
      </c>
      <c r="F21" s="11">
        <f t="shared" si="0"/>
        <v>0.16666666666666663</v>
      </c>
      <c r="G21" s="47"/>
      <c r="H21" s="43"/>
      <c r="I21" s="43"/>
      <c r="J21" s="43"/>
      <c r="K21" s="43"/>
      <c r="L21" s="14"/>
      <c r="N21" s="24"/>
    </row>
    <row r="22" spans="1:14" x14ac:dyDescent="0.3">
      <c r="A22" s="19">
        <v>44653</v>
      </c>
      <c r="B22" s="22"/>
      <c r="C22" s="22"/>
      <c r="D22" s="22"/>
      <c r="E22" s="22"/>
      <c r="F22" s="11">
        <f t="shared" si="0"/>
        <v>0</v>
      </c>
      <c r="G22" s="47"/>
      <c r="H22" s="43"/>
      <c r="I22" s="43"/>
      <c r="J22" s="43"/>
      <c r="K22" s="43"/>
      <c r="L22" s="14"/>
      <c r="N22" s="24"/>
    </row>
    <row r="23" spans="1:14" x14ac:dyDescent="0.3">
      <c r="A23" s="19">
        <v>44654</v>
      </c>
      <c r="B23" s="22">
        <v>0.41666666666666669</v>
      </c>
      <c r="C23" s="22">
        <v>0.5</v>
      </c>
      <c r="D23" s="21"/>
      <c r="E23" s="21"/>
      <c r="F23" s="20">
        <f t="shared" si="0"/>
        <v>8.3333333333333315E-2</v>
      </c>
      <c r="G23" s="48"/>
      <c r="H23" s="44"/>
      <c r="I23" s="44"/>
      <c r="J23" s="44"/>
      <c r="K23" s="44"/>
      <c r="L23" s="21"/>
    </row>
    <row r="24" spans="1:14" x14ac:dyDescent="0.3">
      <c r="I24" s="25">
        <f>SUM(I3:I23)</f>
        <v>1.6874999999999998</v>
      </c>
      <c r="J24" s="25">
        <f>SUM(J3:J23)</f>
        <v>0.125</v>
      </c>
      <c r="K24" s="25">
        <f>I24-J24</f>
        <v>1.5624999999999998</v>
      </c>
    </row>
  </sheetData>
  <mergeCells count="16">
    <mergeCell ref="I3:I9"/>
    <mergeCell ref="I10:I16"/>
    <mergeCell ref="I17:I23"/>
    <mergeCell ref="C1:L1"/>
    <mergeCell ref="G3:G9"/>
    <mergeCell ref="J3:J9"/>
    <mergeCell ref="G10:G16"/>
    <mergeCell ref="G17:G23"/>
    <mergeCell ref="H3:H9"/>
    <mergeCell ref="H10:H16"/>
    <mergeCell ref="H17:H23"/>
    <mergeCell ref="J10:J16"/>
    <mergeCell ref="J17:J23"/>
    <mergeCell ref="K3:K9"/>
    <mergeCell ref="K10:K16"/>
    <mergeCell ref="K17:K23"/>
  </mergeCells>
  <conditionalFormatting sqref="G3 G10 G17">
    <cfRule type="cellIs" dxfId="1" priority="1" operator="greaterThan">
      <formula>1.45833333333333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253C-0FD5-43CE-B9B3-84E63F71FB23}">
  <dimension ref="A1:O35"/>
  <sheetViews>
    <sheetView tabSelected="1" topLeftCell="A7" workbookViewId="0">
      <selection activeCell="N30" sqref="N30"/>
    </sheetView>
  </sheetViews>
  <sheetFormatPr baseColWidth="10" defaultColWidth="11.44140625" defaultRowHeight="14.4" x14ac:dyDescent="0.3"/>
  <cols>
    <col min="1" max="1" width="12.109375" style="13" customWidth="1"/>
    <col min="2" max="2" width="7.33203125" style="13" customWidth="1"/>
    <col min="3" max="3" width="7.88671875" style="13" customWidth="1"/>
    <col min="4" max="4" width="7" style="13" customWidth="1"/>
    <col min="5" max="5" width="8.109375" style="13" bestFit="1" customWidth="1"/>
    <col min="6" max="6" width="7.88671875" style="13" customWidth="1"/>
    <col min="7" max="10" width="11.44140625" style="13"/>
    <col min="11" max="11" width="10.88671875" style="13" bestFit="1" customWidth="1"/>
    <col min="12" max="16384" width="11.44140625" style="13"/>
  </cols>
  <sheetData>
    <row r="1" spans="1:14" ht="23.4" x14ac:dyDescent="0.45">
      <c r="A1" s="1"/>
      <c r="B1" s="2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41.4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7" t="s">
        <v>8</v>
      </c>
      <c r="J2" s="5" t="s">
        <v>9</v>
      </c>
      <c r="K2" s="5" t="s">
        <v>10</v>
      </c>
      <c r="L2" s="5" t="s">
        <v>11</v>
      </c>
      <c r="N2" s="23">
        <v>1.4583333333333333</v>
      </c>
    </row>
    <row r="3" spans="1:14" x14ac:dyDescent="0.3">
      <c r="A3" s="8">
        <v>44620</v>
      </c>
      <c r="B3" s="9"/>
      <c r="C3" s="15"/>
      <c r="D3" s="15"/>
      <c r="E3" s="15"/>
      <c r="F3" s="11">
        <f>E3-D3+C3-B3</f>
        <v>0</v>
      </c>
      <c r="G3" s="46">
        <f>SUM(F3:F8)</f>
        <v>1.7916666666666665</v>
      </c>
      <c r="H3" s="42">
        <f>IF(G3&gt;$N$2,G3-$N$2,0)</f>
        <v>0.33333333333333326</v>
      </c>
      <c r="I3" s="42">
        <f>IF(H3&lt;$N$3,H3*1.25,IF(H3&gt;=$N$3,$N$3*1.25+(H3-$N$3)*1.5,0))</f>
        <v>0.41666666666666652</v>
      </c>
      <c r="J3" s="42">
        <f>IF(G3&lt;$N$2,$N$2-G3,0)</f>
        <v>0</v>
      </c>
      <c r="K3" s="42"/>
      <c r="L3" s="14"/>
      <c r="N3" s="23">
        <v>0.33333333333333331</v>
      </c>
    </row>
    <row r="4" spans="1:14" x14ac:dyDescent="0.3">
      <c r="A4" s="8">
        <v>44621</v>
      </c>
      <c r="B4" s="11">
        <v>0.375</v>
      </c>
      <c r="C4" s="16">
        <v>0.52083333333333337</v>
      </c>
      <c r="D4" s="16">
        <v>0.5625</v>
      </c>
      <c r="E4" s="16">
        <v>0.83333333333333337</v>
      </c>
      <c r="F4" s="11">
        <f t="shared" ref="F4:F33" si="0">E4-D4+C4-B4</f>
        <v>0.41666666666666674</v>
      </c>
      <c r="G4" s="47"/>
      <c r="H4" s="43"/>
      <c r="I4" s="43"/>
      <c r="J4" s="43"/>
      <c r="K4" s="43"/>
      <c r="L4" s="14"/>
    </row>
    <row r="5" spans="1:14" x14ac:dyDescent="0.3">
      <c r="A5" s="8">
        <v>44622</v>
      </c>
      <c r="B5" s="10">
        <v>0.41666666666666669</v>
      </c>
      <c r="C5" s="17">
        <v>0.52083333333333337</v>
      </c>
      <c r="D5" s="17">
        <v>0.5625</v>
      </c>
      <c r="E5" s="17">
        <v>0.875</v>
      </c>
      <c r="F5" s="11">
        <f t="shared" si="0"/>
        <v>0.41666666666666669</v>
      </c>
      <c r="G5" s="47"/>
      <c r="H5" s="43"/>
      <c r="I5" s="43"/>
      <c r="J5" s="43"/>
      <c r="K5" s="43"/>
      <c r="L5" s="14"/>
      <c r="M5" s="26"/>
    </row>
    <row r="6" spans="1:14" x14ac:dyDescent="0.3">
      <c r="A6" s="8">
        <v>44623</v>
      </c>
      <c r="B6" s="11"/>
      <c r="C6" s="16"/>
      <c r="D6" s="16">
        <v>0.70833333333333337</v>
      </c>
      <c r="E6" s="16">
        <v>0.875</v>
      </c>
      <c r="F6" s="11">
        <f>E6-D6+C6-B6</f>
        <v>0.16666666666666663</v>
      </c>
      <c r="G6" s="47"/>
      <c r="H6" s="43"/>
      <c r="I6" s="43"/>
      <c r="J6" s="43"/>
      <c r="K6" s="43"/>
      <c r="L6" s="14"/>
    </row>
    <row r="7" spans="1:14" x14ac:dyDescent="0.3">
      <c r="A7" s="8">
        <v>44624</v>
      </c>
      <c r="B7" s="12"/>
      <c r="C7" s="18"/>
      <c r="D7" s="18">
        <v>0.70833333333333337</v>
      </c>
      <c r="E7" s="18">
        <v>0.875</v>
      </c>
      <c r="F7" s="11">
        <f>E7-D7+C7-B7</f>
        <v>0.16666666666666663</v>
      </c>
      <c r="G7" s="47"/>
      <c r="H7" s="43"/>
      <c r="I7" s="43"/>
      <c r="J7" s="43"/>
      <c r="K7" s="43"/>
      <c r="L7" s="14"/>
    </row>
    <row r="8" spans="1:14" x14ac:dyDescent="0.3">
      <c r="A8" s="19">
        <v>44625</v>
      </c>
      <c r="B8" s="20">
        <v>0.375</v>
      </c>
      <c r="C8" s="21"/>
      <c r="D8" s="21"/>
      <c r="E8" s="22">
        <v>1</v>
      </c>
      <c r="F8" s="11">
        <f t="shared" si="0"/>
        <v>0.625</v>
      </c>
      <c r="G8" s="48"/>
      <c r="H8" s="44"/>
      <c r="I8" s="44"/>
      <c r="J8" s="44"/>
      <c r="K8" s="44"/>
      <c r="L8" s="14"/>
    </row>
    <row r="9" spans="1:14" x14ac:dyDescent="0.3">
      <c r="A9" s="19">
        <v>44626</v>
      </c>
      <c r="B9" s="20">
        <v>0</v>
      </c>
      <c r="C9" s="21"/>
      <c r="D9" s="21"/>
      <c r="E9" s="22">
        <v>0.70833333333333337</v>
      </c>
      <c r="F9" s="20">
        <f t="shared" si="0"/>
        <v>0.70833333333333337</v>
      </c>
      <c r="G9" s="28">
        <f>F9</f>
        <v>0.70833333333333337</v>
      </c>
      <c r="H9" s="29">
        <f>G9</f>
        <v>0.70833333333333337</v>
      </c>
      <c r="I9" s="29">
        <f>H9*1.5</f>
        <v>1.0625</v>
      </c>
      <c r="J9" s="29"/>
      <c r="K9" s="30"/>
      <c r="L9" s="21"/>
    </row>
    <row r="10" spans="1:14" s="31" customFormat="1" x14ac:dyDescent="0.3">
      <c r="A10" s="32" t="s">
        <v>12</v>
      </c>
      <c r="B10" s="33"/>
      <c r="C10" s="34"/>
      <c r="D10" s="34"/>
      <c r="E10" s="35"/>
      <c r="F10" s="36"/>
      <c r="G10" s="37">
        <f>G3+G9</f>
        <v>2.5</v>
      </c>
      <c r="H10" s="40">
        <f t="shared" ref="H10:I10" si="1">H3+H9</f>
        <v>1.0416666666666665</v>
      </c>
      <c r="I10" s="40">
        <f t="shared" si="1"/>
        <v>1.4791666666666665</v>
      </c>
      <c r="J10" s="40">
        <f t="shared" ref="J10" si="2">J3+J9</f>
        <v>0</v>
      </c>
      <c r="K10" s="40">
        <f>I10-J10</f>
        <v>1.4791666666666665</v>
      </c>
      <c r="L10" s="38"/>
    </row>
    <row r="11" spans="1:14" x14ac:dyDescent="0.3">
      <c r="A11" s="8">
        <v>44627</v>
      </c>
      <c r="B11" s="17"/>
      <c r="C11" s="17"/>
      <c r="D11" s="17"/>
      <c r="E11" s="17"/>
      <c r="F11" s="11">
        <f t="shared" si="0"/>
        <v>0</v>
      </c>
      <c r="G11" s="46">
        <f>SUM(F11:F16)</f>
        <v>1.25</v>
      </c>
      <c r="H11" s="42">
        <f>IF(G11&gt;$N$2,G11-$N$2,0)</f>
        <v>0</v>
      </c>
      <c r="I11" s="42">
        <f>IF(H11&lt;$N$3,H11*1.25,IF(H11&gt;=$N$3,$N$3*1.25+(H11-$N$3)*1.5,0))</f>
        <v>0</v>
      </c>
      <c r="J11" s="42">
        <f>IF(G11&lt;$N$2,$N$2-G11,0)</f>
        <v>0.20833333333333326</v>
      </c>
      <c r="K11" s="42"/>
      <c r="L11" s="14"/>
    </row>
    <row r="12" spans="1:14" x14ac:dyDescent="0.3">
      <c r="A12" s="8">
        <v>44628</v>
      </c>
      <c r="B12" s="16">
        <v>0.375</v>
      </c>
      <c r="C12" s="16">
        <v>0.52083333333333337</v>
      </c>
      <c r="D12" s="16">
        <v>0.5625</v>
      </c>
      <c r="E12" s="16">
        <v>0.83333333333333337</v>
      </c>
      <c r="F12" s="11">
        <f t="shared" si="0"/>
        <v>0.41666666666666674</v>
      </c>
      <c r="G12" s="47"/>
      <c r="H12" s="43"/>
      <c r="I12" s="43"/>
      <c r="J12" s="43"/>
      <c r="K12" s="43"/>
      <c r="L12" s="14"/>
    </row>
    <row r="13" spans="1:14" x14ac:dyDescent="0.3">
      <c r="A13" s="8">
        <v>44629</v>
      </c>
      <c r="B13" s="16">
        <v>0.41666666666666669</v>
      </c>
      <c r="C13" s="16">
        <v>0.52083333333333337</v>
      </c>
      <c r="D13" s="16"/>
      <c r="E13" s="16"/>
      <c r="F13" s="11">
        <f t="shared" si="0"/>
        <v>0.10416666666666669</v>
      </c>
      <c r="G13" s="47"/>
      <c r="H13" s="43"/>
      <c r="I13" s="43"/>
      <c r="J13" s="43"/>
      <c r="K13" s="43"/>
      <c r="L13" s="14"/>
    </row>
    <row r="14" spans="1:14" x14ac:dyDescent="0.3">
      <c r="A14" s="8">
        <v>44630</v>
      </c>
      <c r="B14" s="16">
        <v>0.41666666666666669</v>
      </c>
      <c r="C14" s="16">
        <v>0.52083333333333337</v>
      </c>
      <c r="D14" s="16">
        <v>0.70833333333333337</v>
      </c>
      <c r="E14" s="16">
        <v>0.875</v>
      </c>
      <c r="F14" s="11">
        <f t="shared" si="0"/>
        <v>0.27083333333333331</v>
      </c>
      <c r="G14" s="47"/>
      <c r="H14" s="43"/>
      <c r="I14" s="43"/>
      <c r="J14" s="43"/>
      <c r="K14" s="43"/>
      <c r="L14" s="14"/>
    </row>
    <row r="15" spans="1:14" x14ac:dyDescent="0.3">
      <c r="A15" s="8">
        <v>44631</v>
      </c>
      <c r="B15" s="16"/>
      <c r="C15" s="16"/>
      <c r="D15" s="16">
        <v>0.70833333333333337</v>
      </c>
      <c r="E15" s="16">
        <v>0.875</v>
      </c>
      <c r="F15" s="11">
        <f t="shared" si="0"/>
        <v>0.16666666666666663</v>
      </c>
      <c r="G15" s="47"/>
      <c r="H15" s="43"/>
      <c r="I15" s="43"/>
      <c r="J15" s="43"/>
      <c r="K15" s="43"/>
      <c r="L15" s="14"/>
    </row>
    <row r="16" spans="1:14" x14ac:dyDescent="0.3">
      <c r="A16" s="19">
        <v>44632</v>
      </c>
      <c r="B16" s="22">
        <v>0.375</v>
      </c>
      <c r="C16" s="22">
        <v>0.54166666666666663</v>
      </c>
      <c r="D16" s="22">
        <v>0.58333333333333337</v>
      </c>
      <c r="E16" s="22">
        <v>0.70833333333333337</v>
      </c>
      <c r="F16" s="11">
        <f t="shared" si="0"/>
        <v>0.29166666666666663</v>
      </c>
      <c r="G16" s="48"/>
      <c r="H16" s="44"/>
      <c r="I16" s="44"/>
      <c r="J16" s="44"/>
      <c r="K16" s="44"/>
      <c r="L16" s="14"/>
    </row>
    <row r="17" spans="1:15" x14ac:dyDescent="0.3">
      <c r="A17" s="19">
        <v>44633</v>
      </c>
      <c r="B17" s="22"/>
      <c r="C17" s="22"/>
      <c r="D17" s="21"/>
      <c r="E17" s="21"/>
      <c r="F17" s="20">
        <f t="shared" si="0"/>
        <v>0</v>
      </c>
      <c r="G17" s="28">
        <f>F17</f>
        <v>0</v>
      </c>
      <c r="H17" s="29">
        <f>G17</f>
        <v>0</v>
      </c>
      <c r="I17" s="29">
        <f>H17*1.5</f>
        <v>0</v>
      </c>
      <c r="J17" s="29"/>
      <c r="K17" s="30"/>
      <c r="L17" s="21"/>
      <c r="O17" s="27"/>
    </row>
    <row r="18" spans="1:15" x14ac:dyDescent="0.3">
      <c r="A18" s="32" t="s">
        <v>12</v>
      </c>
      <c r="B18" s="33"/>
      <c r="C18" s="34"/>
      <c r="D18" s="34"/>
      <c r="E18" s="35"/>
      <c r="F18" s="36"/>
      <c r="G18" s="37">
        <f>G11+G17</f>
        <v>1.25</v>
      </c>
      <c r="H18" s="40">
        <f t="shared" ref="H18:J18" si="3">H11+H17</f>
        <v>0</v>
      </c>
      <c r="I18" s="40">
        <f t="shared" si="3"/>
        <v>0</v>
      </c>
      <c r="J18" s="40">
        <f t="shared" si="3"/>
        <v>0.20833333333333326</v>
      </c>
      <c r="K18" s="40">
        <f>K10+I18-J18</f>
        <v>1.2708333333333333</v>
      </c>
      <c r="L18" s="38"/>
      <c r="O18" s="27"/>
    </row>
    <row r="19" spans="1:15" x14ac:dyDescent="0.3">
      <c r="A19" s="8">
        <v>44634</v>
      </c>
      <c r="B19" s="17"/>
      <c r="C19" s="17"/>
      <c r="D19" s="17"/>
      <c r="E19" s="17"/>
      <c r="F19" s="11">
        <f t="shared" ref="F19:F25" si="4">E19-D19+C19-B19</f>
        <v>0</v>
      </c>
      <c r="G19" s="46">
        <f>SUM(F19:F24)</f>
        <v>1.458333333333333</v>
      </c>
      <c r="H19" s="42">
        <f>IF(G19&gt;$N$2,G19-$N$2,0)</f>
        <v>0</v>
      </c>
      <c r="I19" s="42">
        <f>IF(H19&lt;$N$3,H19*1.25,IF(H19&gt;=$N$3,$N$3*1.25+(H19-$N$3)*1.5,0))</f>
        <v>0</v>
      </c>
      <c r="J19" s="42">
        <f>IF(G19&lt;$N$2,$N$2-G19,0)</f>
        <v>0</v>
      </c>
      <c r="K19" s="42"/>
      <c r="L19" s="14"/>
    </row>
    <row r="20" spans="1:15" x14ac:dyDescent="0.3">
      <c r="A20" s="8">
        <v>44635</v>
      </c>
      <c r="B20" s="16">
        <v>0.375</v>
      </c>
      <c r="C20" s="16">
        <v>0.52083333333333337</v>
      </c>
      <c r="D20" s="16">
        <v>0.5625</v>
      </c>
      <c r="E20" s="16">
        <v>0.83333333333333337</v>
      </c>
      <c r="F20" s="11">
        <f t="shared" si="4"/>
        <v>0.41666666666666674</v>
      </c>
      <c r="G20" s="47"/>
      <c r="H20" s="43"/>
      <c r="I20" s="43"/>
      <c r="J20" s="43"/>
      <c r="K20" s="43"/>
      <c r="L20" s="14"/>
    </row>
    <row r="21" spans="1:15" x14ac:dyDescent="0.3">
      <c r="A21" s="8">
        <v>44636</v>
      </c>
      <c r="B21" s="16">
        <v>0.41666666666666669</v>
      </c>
      <c r="C21" s="16">
        <v>0.52083333333333337</v>
      </c>
      <c r="D21" s="16">
        <v>0.5625</v>
      </c>
      <c r="E21" s="16">
        <v>0.875</v>
      </c>
      <c r="F21" s="11">
        <f t="shared" si="4"/>
        <v>0.41666666666666669</v>
      </c>
      <c r="G21" s="47"/>
      <c r="H21" s="43"/>
      <c r="I21" s="43"/>
      <c r="J21" s="43"/>
      <c r="K21" s="43"/>
      <c r="L21" s="14"/>
    </row>
    <row r="22" spans="1:15" x14ac:dyDescent="0.3">
      <c r="A22" s="8">
        <v>44637</v>
      </c>
      <c r="B22" s="16"/>
      <c r="C22" s="16"/>
      <c r="D22" s="16">
        <v>0.70833333333333337</v>
      </c>
      <c r="E22" s="16">
        <v>0.875</v>
      </c>
      <c r="F22" s="11">
        <f t="shared" si="4"/>
        <v>0.16666666666666663</v>
      </c>
      <c r="G22" s="47"/>
      <c r="H22" s="43"/>
      <c r="I22" s="43"/>
      <c r="J22" s="43"/>
      <c r="K22" s="43"/>
      <c r="L22" s="14"/>
      <c r="N22" s="24"/>
    </row>
    <row r="23" spans="1:15" x14ac:dyDescent="0.3">
      <c r="A23" s="8">
        <v>44638</v>
      </c>
      <c r="B23" s="16"/>
      <c r="C23" s="16"/>
      <c r="D23" s="16">
        <v>0.70833333333333337</v>
      </c>
      <c r="E23" s="16">
        <v>0.875</v>
      </c>
      <c r="F23" s="11">
        <f t="shared" si="4"/>
        <v>0.16666666666666663</v>
      </c>
      <c r="G23" s="47"/>
      <c r="H23" s="43"/>
      <c r="I23" s="43"/>
      <c r="J23" s="43"/>
      <c r="K23" s="43"/>
      <c r="L23" s="14"/>
      <c r="N23" s="24"/>
    </row>
    <row r="24" spans="1:15" x14ac:dyDescent="0.3">
      <c r="A24" s="19">
        <v>44639</v>
      </c>
      <c r="B24" s="22">
        <v>0.375</v>
      </c>
      <c r="C24" s="22">
        <v>0.54166666666666663</v>
      </c>
      <c r="D24" s="22">
        <v>0.58333333333333337</v>
      </c>
      <c r="E24" s="22">
        <v>0.70833333333333337</v>
      </c>
      <c r="F24" s="11">
        <f t="shared" si="4"/>
        <v>0.29166666666666663</v>
      </c>
      <c r="G24" s="48"/>
      <c r="H24" s="44"/>
      <c r="I24" s="44"/>
      <c r="J24" s="44"/>
      <c r="K24" s="44"/>
      <c r="L24" s="14"/>
      <c r="N24" s="24"/>
    </row>
    <row r="25" spans="1:15" x14ac:dyDescent="0.3">
      <c r="A25" s="19">
        <v>44640</v>
      </c>
      <c r="B25" s="22"/>
      <c r="C25" s="22"/>
      <c r="D25" s="21"/>
      <c r="E25" s="21"/>
      <c r="F25" s="20">
        <f t="shared" si="4"/>
        <v>0</v>
      </c>
      <c r="G25" s="28">
        <f>F25</f>
        <v>0</v>
      </c>
      <c r="H25" s="29">
        <f>G25</f>
        <v>0</v>
      </c>
      <c r="I25" s="29">
        <f>H25*1.5</f>
        <v>0</v>
      </c>
      <c r="J25" s="29"/>
      <c r="K25" s="30"/>
      <c r="L25" s="21"/>
    </row>
    <row r="26" spans="1:15" x14ac:dyDescent="0.3">
      <c r="A26" s="32" t="s">
        <v>12</v>
      </c>
      <c r="B26" s="33"/>
      <c r="C26" s="34"/>
      <c r="D26" s="34"/>
      <c r="E26" s="35"/>
      <c r="F26" s="36"/>
      <c r="G26" s="37">
        <f>G19+G25</f>
        <v>1.458333333333333</v>
      </c>
      <c r="H26" s="40">
        <f t="shared" ref="H26:J26" si="5">H19+H25</f>
        <v>0</v>
      </c>
      <c r="I26" s="40">
        <f t="shared" si="5"/>
        <v>0</v>
      </c>
      <c r="J26" s="40">
        <f t="shared" si="5"/>
        <v>0</v>
      </c>
      <c r="K26" s="40">
        <f>K18+I26-J26</f>
        <v>1.2708333333333333</v>
      </c>
      <c r="L26" s="38"/>
    </row>
    <row r="27" spans="1:15" x14ac:dyDescent="0.3">
      <c r="A27" s="8">
        <v>44641</v>
      </c>
      <c r="B27" s="16"/>
      <c r="C27" s="16"/>
      <c r="D27" s="16"/>
      <c r="E27" s="16"/>
      <c r="F27" s="11">
        <f t="shared" si="0"/>
        <v>0</v>
      </c>
      <c r="G27" s="46">
        <f>SUM(F27:F32)</f>
        <v>1.4999999999999998</v>
      </c>
      <c r="H27" s="42">
        <f>IF(G27&gt;$N$2,G27-$N$2,0)</f>
        <v>4.1666666666666519E-2</v>
      </c>
      <c r="I27" s="42">
        <f>IF(H27&lt;$N$3,H27*1.25,IF(H27&gt;=$N$3,$N$3*1.25+(H27-$N$3)*1.5,0))</f>
        <v>5.2083333333333148E-2</v>
      </c>
      <c r="J27" s="42">
        <f>IF(G27&lt;$N$2,$N$2-G27,0)</f>
        <v>0</v>
      </c>
      <c r="K27" s="42"/>
      <c r="L27" s="14"/>
    </row>
    <row r="28" spans="1:15" x14ac:dyDescent="0.3">
      <c r="A28" s="8">
        <v>44642</v>
      </c>
      <c r="B28" s="16">
        <v>0.375</v>
      </c>
      <c r="C28" s="16">
        <v>0.52083333333333337</v>
      </c>
      <c r="D28" s="16">
        <v>0.5625</v>
      </c>
      <c r="E28" s="16">
        <v>0.83333333333333337</v>
      </c>
      <c r="F28" s="11">
        <f t="shared" si="0"/>
        <v>0.41666666666666674</v>
      </c>
      <c r="G28" s="47"/>
      <c r="H28" s="43"/>
      <c r="I28" s="43"/>
      <c r="J28" s="43"/>
      <c r="K28" s="43"/>
      <c r="L28" s="14"/>
    </row>
    <row r="29" spans="1:15" x14ac:dyDescent="0.3">
      <c r="A29" s="8">
        <v>44643</v>
      </c>
      <c r="B29" s="16">
        <v>0.41666666666666669</v>
      </c>
      <c r="C29" s="16">
        <v>0.52083333333333337</v>
      </c>
      <c r="D29" s="16">
        <v>0.5625</v>
      </c>
      <c r="E29" s="16">
        <v>0.875</v>
      </c>
      <c r="F29" s="11">
        <f t="shared" si="0"/>
        <v>0.41666666666666669</v>
      </c>
      <c r="G29" s="47"/>
      <c r="H29" s="43"/>
      <c r="I29" s="43"/>
      <c r="J29" s="43"/>
      <c r="K29" s="43"/>
      <c r="L29" s="14"/>
    </row>
    <row r="30" spans="1:15" x14ac:dyDescent="0.3">
      <c r="A30" s="8">
        <v>44644</v>
      </c>
      <c r="B30" s="16"/>
      <c r="C30" s="16"/>
      <c r="D30" s="16">
        <v>0.70833333333333337</v>
      </c>
      <c r="E30" s="16">
        <v>0.875</v>
      </c>
      <c r="F30" s="11">
        <f t="shared" si="0"/>
        <v>0.16666666666666663</v>
      </c>
      <c r="G30" s="47"/>
      <c r="H30" s="43"/>
      <c r="I30" s="43"/>
      <c r="J30" s="43"/>
      <c r="K30" s="43"/>
      <c r="L30" s="14"/>
    </row>
    <row r="31" spans="1:15" x14ac:dyDescent="0.3">
      <c r="A31" s="8">
        <v>44645</v>
      </c>
      <c r="B31" s="16"/>
      <c r="C31" s="16"/>
      <c r="D31" s="16">
        <v>0.70833333333333337</v>
      </c>
      <c r="E31" s="16">
        <v>0.875</v>
      </c>
      <c r="F31" s="11">
        <f t="shared" si="0"/>
        <v>0.16666666666666663</v>
      </c>
      <c r="G31" s="47"/>
      <c r="H31" s="43"/>
      <c r="I31" s="43"/>
      <c r="J31" s="43"/>
      <c r="K31" s="43"/>
      <c r="L31" s="14"/>
    </row>
    <row r="32" spans="1:15" x14ac:dyDescent="0.3">
      <c r="A32" s="19">
        <v>44646</v>
      </c>
      <c r="B32" s="22">
        <v>0.375</v>
      </c>
      <c r="C32" s="22">
        <v>0.54166666666666663</v>
      </c>
      <c r="D32" s="22">
        <v>0.70833333333333337</v>
      </c>
      <c r="E32" s="22">
        <v>0.875</v>
      </c>
      <c r="F32" s="11">
        <f t="shared" si="0"/>
        <v>0.33333333333333326</v>
      </c>
      <c r="G32" s="48"/>
      <c r="H32" s="44"/>
      <c r="I32" s="44"/>
      <c r="J32" s="44"/>
      <c r="K32" s="44"/>
      <c r="L32" s="14"/>
    </row>
    <row r="33" spans="1:12" x14ac:dyDescent="0.3">
      <c r="A33" s="19">
        <v>44647</v>
      </c>
      <c r="B33" s="22"/>
      <c r="C33" s="22"/>
      <c r="D33" s="21"/>
      <c r="E33" s="21"/>
      <c r="F33" s="20">
        <f t="shared" si="0"/>
        <v>0</v>
      </c>
      <c r="G33" s="28">
        <f>F33</f>
        <v>0</v>
      </c>
      <c r="H33" s="29">
        <f>G33</f>
        <v>0</v>
      </c>
      <c r="I33" s="29">
        <f>H33*1.5</f>
        <v>0</v>
      </c>
      <c r="J33" s="29"/>
      <c r="K33" s="29"/>
      <c r="L33" s="21"/>
    </row>
    <row r="34" spans="1:12" x14ac:dyDescent="0.3">
      <c r="A34" s="32" t="s">
        <v>12</v>
      </c>
      <c r="B34" s="33"/>
      <c r="C34" s="34"/>
      <c r="D34" s="34"/>
      <c r="E34" s="35"/>
      <c r="F34" s="36"/>
      <c r="G34" s="39">
        <f>G27+G33</f>
        <v>1.4999999999999998</v>
      </c>
      <c r="H34" s="41">
        <f t="shared" ref="H34:J34" si="6">H27+H33</f>
        <v>4.1666666666666519E-2</v>
      </c>
      <c r="I34" s="40">
        <f t="shared" si="6"/>
        <v>5.2083333333333148E-2</v>
      </c>
      <c r="J34" s="40">
        <f t="shared" si="6"/>
        <v>0</v>
      </c>
      <c r="K34" s="40">
        <f>K26+I34-J34</f>
        <v>1.3229166666666665</v>
      </c>
      <c r="L34" s="38"/>
    </row>
    <row r="35" spans="1:12" x14ac:dyDescent="0.3">
      <c r="I35" s="25">
        <f>I10+I18+I26+I34</f>
        <v>1.5312499999999996</v>
      </c>
      <c r="J35" s="25">
        <f>J10+J18+J26+J34</f>
        <v>0.20833333333333326</v>
      </c>
      <c r="K35" s="25">
        <f>I35-J35</f>
        <v>1.3229166666666663</v>
      </c>
    </row>
  </sheetData>
  <mergeCells count="21">
    <mergeCell ref="J19:J24"/>
    <mergeCell ref="K19:K24"/>
    <mergeCell ref="G27:G32"/>
    <mergeCell ref="H27:H32"/>
    <mergeCell ref="I27:I32"/>
    <mergeCell ref="J3:J8"/>
    <mergeCell ref="J27:J32"/>
    <mergeCell ref="J11:J16"/>
    <mergeCell ref="C1:L1"/>
    <mergeCell ref="I11:I16"/>
    <mergeCell ref="G3:G8"/>
    <mergeCell ref="H3:H8"/>
    <mergeCell ref="I3:I8"/>
    <mergeCell ref="G11:G16"/>
    <mergeCell ref="K3:K8"/>
    <mergeCell ref="K11:K16"/>
    <mergeCell ref="H11:H16"/>
    <mergeCell ref="K27:K32"/>
    <mergeCell ref="G19:G24"/>
    <mergeCell ref="H19:H24"/>
    <mergeCell ref="I19:I24"/>
  </mergeCells>
  <conditionalFormatting sqref="G3 G9:G11 G17 G33 H10:K10 G27 G19 G25 G18:K18 G26:K26 G34:K34">
    <cfRule type="cellIs" dxfId="0" priority="1" operator="greaterThan">
      <formula>1.45833333333333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V1 - dimanche inclus</vt:lpstr>
      <vt:lpstr>V2 - dimanche exclus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</dc:creator>
  <cp:lastModifiedBy>ASUS</cp:lastModifiedBy>
  <dcterms:created xsi:type="dcterms:W3CDTF">2021-12-02T09:15:20Z</dcterms:created>
  <dcterms:modified xsi:type="dcterms:W3CDTF">2022-04-05T07:58:28Z</dcterms:modified>
</cp:coreProperties>
</file>